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sfr\Reference_Nationale\TDF_LAC\00. Covid-19\_modèles\"/>
    </mc:Choice>
  </mc:AlternateContent>
  <workbookProtection workbookAlgorithmName="SHA-512" workbookHashValue="ypyX9PiwLbp14ofdYylI4x+aJktbPqu/t4zy440ieBmKeR8HN0W61LWYhqJCvPJ8QGJf1ZI//o32k9GriGH1dA==" workbookSaltValue="BqUpa7i3BhOeekUcHxPLYw==" workbookSpinCount="100000" lockStructure="1"/>
  <bookViews>
    <workbookView xWindow="0" yWindow="0" windowWidth="20415" windowHeight="7650"/>
  </bookViews>
  <sheets>
    <sheet name="CFDT" sheetId="2" r:id="rId1"/>
    <sheet name="Simulateur Chômage partiel" sheetId="1" r:id="rId2"/>
    <sheet name="Simulateur Chômage pour Elus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3" l="1"/>
  <c r="K34" i="3"/>
  <c r="L23" i="3"/>
  <c r="K23" i="3"/>
  <c r="C23" i="3"/>
  <c r="L22" i="3"/>
  <c r="K22" i="3"/>
  <c r="G20" i="3"/>
  <c r="G18" i="3"/>
  <c r="G22" i="3" s="1"/>
  <c r="E14" i="3"/>
  <c r="E18" i="3" s="1"/>
  <c r="G10" i="3"/>
  <c r="E22" i="3" l="1"/>
  <c r="E26" i="3" s="1"/>
  <c r="E19" i="3"/>
  <c r="G25" i="3" l="1"/>
  <c r="G28" i="3" s="1"/>
  <c r="G10" i="1" l="1"/>
  <c r="G18" i="1" s="1"/>
  <c r="G20" i="1" l="1"/>
  <c r="L23" i="1" l="1"/>
  <c r="K23" i="1"/>
  <c r="K35" i="1"/>
  <c r="K34" i="1"/>
  <c r="L22" i="1"/>
  <c r="C23" i="1" s="1"/>
  <c r="K22" i="1"/>
  <c r="E14" i="1" l="1"/>
  <c r="G22" i="1" l="1"/>
  <c r="E18" i="1"/>
  <c r="E19" i="1" s="1"/>
  <c r="E22" i="1" l="1"/>
  <c r="E26" i="1" s="1"/>
  <c r="G25" i="1" l="1"/>
  <c r="G28" i="1" s="1"/>
</calcChain>
</file>

<file path=xl/comments1.xml><?xml version="1.0" encoding="utf-8"?>
<comments xmlns="http://schemas.openxmlformats.org/spreadsheetml/2006/main">
  <authors>
    <author>Laurent PENON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choisissez "oui" si vous avez fait le choix individuel de l'option pour la complémentaire santé au prix de 41,71€.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Indiquer ci-dessous le total des montants bruts percus correspondant à la rémunération du temps de travail (hors prime exceptionelle) pour les mois de Mars 2019 à Février 2020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Saisissez votre temps de travail mensuel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Sur la base de la rémunération de mars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Rémunération mensuel moyenne brute sur les 12 mois précédents le chômage partiel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Saisissez le nombre d'heure que vous pensez ou allez déclarer.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Taux de remplacement du brut de février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Saisissez ici la rémunération fixe de base brut de mars 2020 (donc hors variable), intégrant l'augmentation NAO 2020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Hors prélèvement impot à la source, Cesu, TR, ...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Hors prélèvement impot à la source, Cesu, TR, ...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Hors Variable, prélèvement impot à la source, Cesu, TR, ...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Indemnité Comage partiel + paiement heure de délégations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Ratio entre la compensation de chômage partiel nette et la rémunération nette de salaire de base du mois de mars.</t>
        </r>
      </text>
    </comment>
  </commentList>
</comments>
</file>

<file path=xl/comments2.xml><?xml version="1.0" encoding="utf-8"?>
<comments xmlns="http://schemas.openxmlformats.org/spreadsheetml/2006/main">
  <authors>
    <author>Laurent PENON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choisissez "oui" si vous avez fait le choix individuel de l'option pour la complémentaire santé au prix de 41,71€.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Indiquer ci-dessous le total des montants bruts percus correspondant à la rémunération du temps de travail (hors prime exceptionelle) pour les mois de Mars 2019 à Février 2020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Saisissez votre temps de travail mensuel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Sur la base de la rémunération de mars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Rémunération mensuel moyenne brute sur les 12 mois précédents le chômage partiel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Saisissez le nombre d'heure que vous pensez ou allez déclarer.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Taux de remplacement du brut de février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Saisissez ici la rémunération fixe de base brut de mars 2020 (donc hors variable), intégrant l'augmentation NAO 2020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Hors prélèvement impot à la source, Cesu, TR, ...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Hors prélèvement impot à la source, Cesu, TR, ...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Hors Variable, prélèvement impot à la source, Cesu, TR, ...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Laurent PENON:</t>
        </r>
        <r>
          <rPr>
            <sz val="9"/>
            <color indexed="81"/>
            <rFont val="Tahoma"/>
            <family val="2"/>
          </rPr>
          <t xml:space="preserve">
Indemnité Comage partiel + paiement heure de délégations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CFDT:</t>
        </r>
        <r>
          <rPr>
            <sz val="9"/>
            <color indexed="81"/>
            <rFont val="Tahoma"/>
            <family val="2"/>
          </rPr>
          <t xml:space="preserve">
Ratio entre la compensation de chômage partiel nette et la rémunération nette de salaire de base du mois de mars.</t>
        </r>
      </text>
    </comment>
  </commentList>
</comments>
</file>

<file path=xl/sharedStrings.xml><?xml version="1.0" encoding="utf-8"?>
<sst xmlns="http://schemas.openxmlformats.org/spreadsheetml/2006/main" count="117" uniqueCount="51">
  <si>
    <t>Rémunération brute</t>
  </si>
  <si>
    <t>Montant  Rémunération moyenne mensuelle Brute</t>
  </si>
  <si>
    <t>Taux Horaire brut</t>
  </si>
  <si>
    <t>Temps de travail (h)</t>
  </si>
  <si>
    <t>Indemnité Chomage partiel Nette</t>
  </si>
  <si>
    <t>Statut</t>
  </si>
  <si>
    <t>Nombre d'heure de délégation</t>
  </si>
  <si>
    <t>Oui</t>
  </si>
  <si>
    <t>Non</t>
  </si>
  <si>
    <t>Cadre</t>
  </si>
  <si>
    <t>Non cadre</t>
  </si>
  <si>
    <t>Rémunération Totale net</t>
  </si>
  <si>
    <t>Choix Statut</t>
  </si>
  <si>
    <t xml:space="preserve">Choix </t>
  </si>
  <si>
    <t>Taux Charge</t>
  </si>
  <si>
    <t>Cadre &lt; TB</t>
  </si>
  <si>
    <t>Cadre &gt;TB</t>
  </si>
  <si>
    <t>Comp Prev. TA</t>
  </si>
  <si>
    <t>Comp Santé</t>
  </si>
  <si>
    <t>SS plaf.</t>
  </si>
  <si>
    <t>SS Déplaf.</t>
  </si>
  <si>
    <t>Retrait Comp T1</t>
  </si>
  <si>
    <t>Contr. Equi. Tech</t>
  </si>
  <si>
    <t>CSG</t>
  </si>
  <si>
    <t>CSG/CRDS</t>
  </si>
  <si>
    <t>Apec</t>
  </si>
  <si>
    <t>Comp Prev. TB</t>
  </si>
  <si>
    <t>Retrait Comp T2</t>
  </si>
  <si>
    <t>Total</t>
  </si>
  <si>
    <t>Total CP</t>
  </si>
  <si>
    <t>Simulateur Chômage partiel</t>
  </si>
  <si>
    <t>Taux de remplacement du net</t>
  </si>
  <si>
    <t>Colonne Spécifique IRP</t>
  </si>
  <si>
    <t>Indemnité chomage partiel Brute</t>
  </si>
  <si>
    <t>Paiement brut heure délégation</t>
  </si>
  <si>
    <t>Ces colonnes seront masquées</t>
  </si>
  <si>
    <t>Option Complementaire santé</t>
  </si>
  <si>
    <t>Delta  remunération</t>
  </si>
  <si>
    <t>Masquée dans la version collaborateur</t>
  </si>
  <si>
    <t>Net mars 2020</t>
  </si>
  <si>
    <t>Saisissez les informations dans les zones Jaunes</t>
  </si>
  <si>
    <t>Fixe de base Mars-20</t>
  </si>
  <si>
    <t>Mode d'emploi - saisissez :</t>
  </si>
  <si>
    <t>- votre statut</t>
  </si>
  <si>
    <t>- si vous avez l'option de la complementaire santé</t>
  </si>
  <si>
    <t>- votre temps de travail contractuel actuel</t>
  </si>
  <si>
    <t>- le total de vos rémunérations brutes de mars 2019 à février 2020</t>
  </si>
  <si>
    <t>Fixe de base mars-20</t>
  </si>
  <si>
    <t>Taux de remplacement    du net</t>
  </si>
  <si>
    <t>- le nombre d'heures de délégation (yc réunion avec la direction) que vous pensez déclarer</t>
  </si>
  <si>
    <t>- la rémunération fixe de base brute de mars 2020 (donc hors variable)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</si>
</sst>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 applyFill="1"/>
    <xf numFmtId="0" fontId="5" fillId="0" borderId="0" xfId="0" applyFont="1"/>
    <xf numFmtId="164" fontId="0" fillId="0" borderId="0" xfId="0" applyNumberFormat="1"/>
    <xf numFmtId="164" fontId="2" fillId="0" borderId="0" xfId="0" applyNumberFormat="1" applyFont="1"/>
    <xf numFmtId="164" fontId="2" fillId="3" borderId="0" xfId="0" applyNumberFormat="1" applyFont="1" applyFill="1"/>
    <xf numFmtId="164" fontId="0" fillId="3" borderId="0" xfId="0" applyNumberFormat="1" applyFill="1"/>
    <xf numFmtId="0" fontId="0" fillId="0" borderId="0" xfId="0" quotePrefix="1" applyAlignment="1"/>
    <xf numFmtId="0" fontId="0" fillId="0" borderId="0" xfId="0" quotePrefix="1"/>
    <xf numFmtId="0" fontId="8" fillId="0" borderId="0" xfId="0" applyFont="1"/>
    <xf numFmtId="0" fontId="7" fillId="0" borderId="0" xfId="0" applyFont="1" applyAlignment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/>
    <xf numFmtId="0" fontId="9" fillId="0" borderId="0" xfId="0" applyFont="1"/>
    <xf numFmtId="0" fontId="0" fillId="5" borderId="1" xfId="0" applyFill="1" applyBorder="1"/>
    <xf numFmtId="17" fontId="0" fillId="5" borderId="14" xfId="0" applyNumberFormat="1" applyFill="1" applyBorder="1" applyAlignment="1">
      <alignment horizontal="center"/>
    </xf>
    <xf numFmtId="17" fontId="0" fillId="5" borderId="3" xfId="0" applyNumberFormat="1" applyFill="1" applyBorder="1" applyAlignment="1">
      <alignment horizontal="center"/>
    </xf>
    <xf numFmtId="17" fontId="0" fillId="5" borderId="19" xfId="0" applyNumberForma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7" xfId="0" applyFill="1" applyBorder="1"/>
    <xf numFmtId="0" fontId="0" fillId="5" borderId="8" xfId="0" applyFill="1" applyBorder="1"/>
    <xf numFmtId="0" fontId="6" fillId="5" borderId="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164" fontId="2" fillId="0" borderId="0" xfId="0" applyNumberFormat="1" applyFont="1" applyFill="1"/>
    <xf numFmtId="165" fontId="0" fillId="0" borderId="0" xfId="1" applyNumberFormat="1" applyFont="1"/>
    <xf numFmtId="4" fontId="6" fillId="0" borderId="1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2" borderId="17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0" fillId="7" borderId="12" xfId="0" applyFill="1" applyBorder="1"/>
    <xf numFmtId="0" fontId="0" fillId="7" borderId="13" xfId="0" applyFill="1" applyBorder="1"/>
    <xf numFmtId="0" fontId="14" fillId="7" borderId="11" xfId="0" applyFont="1" applyFill="1" applyBorder="1"/>
    <xf numFmtId="166" fontId="13" fillId="7" borderId="15" xfId="0" applyNumberFormat="1" applyFont="1" applyFill="1" applyBorder="1" applyAlignment="1" applyProtection="1">
      <alignment horizontal="center"/>
      <protection locked="0"/>
    </xf>
    <xf numFmtId="0" fontId="13" fillId="7" borderId="17" xfId="0" applyFont="1" applyFill="1" applyBorder="1" applyAlignment="1" applyProtection="1">
      <alignment horizontal="center"/>
      <protection locked="0"/>
    </xf>
    <xf numFmtId="0" fontId="15" fillId="7" borderId="2" xfId="0" applyFont="1" applyFill="1" applyBorder="1" applyAlignment="1" applyProtection="1">
      <alignment horizontal="center"/>
      <protection locked="0"/>
    </xf>
    <xf numFmtId="0" fontId="15" fillId="7" borderId="4" xfId="0" applyFont="1" applyFill="1" applyBorder="1" applyAlignment="1" applyProtection="1">
      <alignment horizontal="center"/>
      <protection locked="0"/>
    </xf>
    <xf numFmtId="10" fontId="11" fillId="0" borderId="17" xfId="1" applyNumberFormat="1" applyFont="1" applyBorder="1" applyAlignment="1">
      <alignment horizontal="center"/>
    </xf>
    <xf numFmtId="0" fontId="0" fillId="0" borderId="23" xfId="0" applyBorder="1"/>
    <xf numFmtId="0" fontId="6" fillId="0" borderId="21" xfId="0" applyFont="1" applyBorder="1" applyAlignment="1">
      <alignment horizontal="left" indent="1"/>
    </xf>
    <xf numFmtId="17" fontId="0" fillId="0" borderId="22" xfId="0" quotePrefix="1" applyNumberFormat="1" applyBorder="1" applyAlignment="1">
      <alignment horizontal="left" indent="1"/>
    </xf>
    <xf numFmtId="0" fontId="0" fillId="0" borderId="22" xfId="0" quotePrefix="1" applyBorder="1" applyAlignment="1">
      <alignment horizontal="left" indent="1"/>
    </xf>
    <xf numFmtId="0" fontId="0" fillId="0" borderId="23" xfId="0" applyBorder="1" applyAlignment="1">
      <alignment horizontal="left" indent="1"/>
    </xf>
    <xf numFmtId="9" fontId="8" fillId="0" borderId="0" xfId="1" applyFont="1" applyAlignment="1">
      <alignment horizontal="center"/>
    </xf>
    <xf numFmtId="0" fontId="6" fillId="0" borderId="21" xfId="0" applyFont="1" applyBorder="1" applyAlignment="1">
      <alignment horizontal="left" indent="2"/>
    </xf>
    <xf numFmtId="17" fontId="0" fillId="0" borderId="22" xfId="0" quotePrefix="1" applyNumberFormat="1" applyBorder="1" applyAlignment="1">
      <alignment horizontal="left" indent="2"/>
    </xf>
    <xf numFmtId="0" fontId="0" fillId="0" borderId="22" xfId="0" quotePrefix="1" applyBorder="1" applyAlignment="1">
      <alignment horizontal="left" indent="2"/>
    </xf>
    <xf numFmtId="0" fontId="0" fillId="0" borderId="0" xfId="0" quotePrefix="1" applyAlignment="1">
      <alignment wrapText="1"/>
    </xf>
    <xf numFmtId="0" fontId="10" fillId="0" borderId="0" xfId="0" applyFont="1" applyAlignment="1">
      <alignment horizontal="center"/>
    </xf>
    <xf numFmtId="0" fontId="12" fillId="6" borderId="0" xfId="0" applyFont="1" applyFill="1" applyAlignment="1">
      <alignment horizontal="center"/>
    </xf>
    <xf numFmtId="0" fontId="6" fillId="5" borderId="16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Simulateur Ch&#244;mage partiel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66675</xdr:rowOff>
    </xdr:from>
    <xdr:ext cx="11610976" cy="4099584"/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123825" y="66675"/>
          <a:ext cx="11610976" cy="4099584"/>
        </a:xfrm>
        <a:prstGeom prst="rect">
          <a:avLst/>
        </a:prstGeom>
        <a:solidFill>
          <a:srgbClr val="FFFF6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lvl="3" algn="r"/>
          <a:r>
            <a:rPr lang="fr-FR" sz="16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Mise à jour le</a:t>
          </a:r>
          <a:r>
            <a:rPr lang="fr-FR" sz="16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31 mars 2020</a:t>
          </a:r>
          <a:endParaRPr lang="fr-FR" sz="1600" b="1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fr-FR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 </a:t>
          </a:r>
          <a:r>
            <a:rPr lang="fr-FR" sz="1600" b="1" baseline="0">
              <a:solidFill>
                <a:srgbClr val="FF6600"/>
              </a:solidFill>
              <a:effectLst/>
              <a:latin typeface="+mn-lt"/>
              <a:ea typeface="+mn-ea"/>
              <a:cs typeface="+mn-cs"/>
            </a:rPr>
            <a:t>CFDT</a:t>
          </a:r>
          <a:r>
            <a:rPr lang="fr-FR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vous fait profiter de</a:t>
          </a:r>
          <a:r>
            <a:rPr lang="fr-FR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cet outil de simulation de votre situation en chômage partiel.</a:t>
          </a:r>
        </a:p>
        <a:p>
          <a:pPr lvl="3"/>
          <a:endParaRPr lang="fr-FR" sz="16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fr-FR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 simulateur n'a ni la vocation, ni la prétention de donner une vision exacte et précise.</a:t>
          </a:r>
        </a:p>
        <a:p>
          <a:pPr lvl="3"/>
          <a:endParaRPr lang="fr-FR" sz="16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fr-FR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Les indications données en NET ne prennent pas en compte le prélèvement à la source.</a:t>
          </a:r>
        </a:p>
        <a:p>
          <a:pPr lvl="3"/>
          <a:endParaRPr lang="fr-FR" sz="16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fr-FR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vous constatiez une erreur ou une incompréhension de son fonctionnement, n'hésitez pas à le remonter à vos représentants </a:t>
          </a:r>
          <a:r>
            <a:rPr lang="fr-FR" sz="1600" b="1" baseline="0">
              <a:solidFill>
                <a:srgbClr val="FF6600"/>
              </a:solidFill>
              <a:effectLst/>
              <a:latin typeface="+mn-lt"/>
              <a:ea typeface="+mn-ea"/>
              <a:cs typeface="+mn-cs"/>
            </a:rPr>
            <a:t>CFDT</a:t>
          </a:r>
          <a:r>
            <a:rPr lang="fr-FR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3"/>
          <a:endParaRPr lang="fr-FR" sz="16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fr-FR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Pour saisir vos informations, cliquez maintenant </a:t>
          </a:r>
          <a:r>
            <a:rPr lang="fr-FR" sz="1600" b="1" u="sng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ICI</a:t>
          </a:r>
        </a:p>
        <a:p>
          <a:pPr lvl="3"/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endParaRPr lang="fr-F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fr-FR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r-FR" sz="16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8</xdr:row>
      <xdr:rowOff>141645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2084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7:K9"/>
  <sheetViews>
    <sheetView showGridLines="0" showRowColHeaders="0" tabSelected="1" zoomScaleNormal="100" workbookViewId="0">
      <selection activeCell="F4" sqref="F4"/>
    </sheetView>
  </sheetViews>
  <sheetFormatPr baseColWidth="10" defaultRowHeight="15" x14ac:dyDescent="0.25"/>
  <cols>
    <col min="1" max="1" width="19.42578125" customWidth="1"/>
    <col min="2" max="2" width="120.85546875" customWidth="1"/>
  </cols>
  <sheetData>
    <row r="7" spans="2:11" ht="48" customHeight="1" x14ac:dyDescent="0.25">
      <c r="B7" s="51"/>
      <c r="C7" s="51"/>
      <c r="D7" s="51"/>
      <c r="E7" s="51"/>
      <c r="F7" s="51"/>
      <c r="G7" s="51"/>
      <c r="H7" s="51"/>
      <c r="I7" s="51"/>
      <c r="J7" s="51"/>
      <c r="K7" s="7"/>
    </row>
    <row r="8" spans="2:11" x14ac:dyDescent="0.25">
      <c r="B8" s="8"/>
    </row>
    <row r="9" spans="2:11" x14ac:dyDescent="0.25">
      <c r="B9" s="8"/>
    </row>
  </sheetData>
  <sheetProtection algorithmName="SHA-512" hashValue="IWwsI6H2vkrXOp0sKQRktT3XE46y5zfgozLpHF9LZrti/S3+wbLjFi5Tu/v7eRq+tD2wLhJZcgHbSZNzOVqTTQ==" saltValue="vm6bda8g97wIbniP+k71rg==" spinCount="100000" sheet="1" objects="1" scenarios="1" selectLockedCells="1" selectUnlockedCells="1"/>
  <mergeCells count="1">
    <mergeCell ref="B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35"/>
  <sheetViews>
    <sheetView zoomScale="90" zoomScaleNormal="90" workbookViewId="0">
      <selection activeCell="C13" sqref="C13"/>
    </sheetView>
  </sheetViews>
  <sheetFormatPr baseColWidth="10" defaultRowHeight="15" x14ac:dyDescent="0.25"/>
  <cols>
    <col min="1" max="1" width="2.42578125" customWidth="1"/>
    <col min="2" max="2" width="19.5703125" customWidth="1"/>
    <col min="3" max="3" width="13.85546875" customWidth="1"/>
    <col min="4" max="4" width="1.140625" customWidth="1"/>
    <col min="5" max="5" width="24" customWidth="1"/>
    <col min="6" max="6" width="1.140625" customWidth="1"/>
    <col min="7" max="7" width="20.42578125" hidden="1" customWidth="1"/>
    <col min="8" max="8" width="1" hidden="1" customWidth="1"/>
    <col min="9" max="9" width="0" hidden="1" customWidth="1"/>
    <col min="10" max="10" width="15.85546875" hidden="1" customWidth="1"/>
    <col min="11" max="11" width="10" hidden="1" customWidth="1"/>
    <col min="12" max="12" width="11.140625" hidden="1" customWidth="1"/>
    <col min="13" max="13" width="1.28515625" hidden="1" customWidth="1"/>
    <col min="14" max="14" width="3" hidden="1" customWidth="1"/>
    <col min="15" max="15" width="11.42578125" hidden="1" customWidth="1"/>
    <col min="16" max="16" width="65.140625" customWidth="1"/>
  </cols>
  <sheetData>
    <row r="2" spans="2:16" ht="22.5" customHeight="1" x14ac:dyDescent="0.45">
      <c r="B2" s="53" t="s">
        <v>30</v>
      </c>
      <c r="C2" s="53"/>
      <c r="D2" s="53"/>
      <c r="E2" s="53"/>
      <c r="G2" s="10"/>
    </row>
    <row r="4" spans="2:16" ht="15.75" customHeight="1" x14ac:dyDescent="0.3">
      <c r="B4" s="36" t="s">
        <v>40</v>
      </c>
      <c r="C4" s="34"/>
      <c r="D4" s="34"/>
      <c r="E4" s="35"/>
      <c r="J4" s="52" t="s">
        <v>35</v>
      </c>
      <c r="K4" s="52"/>
      <c r="L4" s="52"/>
    </row>
    <row r="5" spans="2:16" ht="10.5" customHeight="1" thickBot="1" x14ac:dyDescent="0.35">
      <c r="J5" s="52"/>
      <c r="K5" s="52"/>
      <c r="L5" s="52"/>
    </row>
    <row r="6" spans="2:16" x14ac:dyDescent="0.25">
      <c r="B6" s="18" t="s">
        <v>5</v>
      </c>
      <c r="C6" s="20"/>
      <c r="D6" s="22"/>
      <c r="E6" s="39" t="s">
        <v>10</v>
      </c>
      <c r="G6" s="13" t="s">
        <v>32</v>
      </c>
      <c r="K6" t="s">
        <v>12</v>
      </c>
      <c r="L6" t="s">
        <v>13</v>
      </c>
    </row>
    <row r="7" spans="2:16" ht="15.75" thickBot="1" x14ac:dyDescent="0.3">
      <c r="B7" s="19" t="s">
        <v>36</v>
      </c>
      <c r="C7" s="21"/>
      <c r="D7" s="23"/>
      <c r="E7" s="40" t="s">
        <v>7</v>
      </c>
      <c r="G7" s="13" t="s">
        <v>38</v>
      </c>
      <c r="K7" t="s">
        <v>9</v>
      </c>
      <c r="L7" t="s">
        <v>7</v>
      </c>
    </row>
    <row r="8" spans="2:16" ht="5.25" customHeight="1" thickBot="1" x14ac:dyDescent="0.3">
      <c r="E8" s="11"/>
    </row>
    <row r="9" spans="2:16" ht="32.25" customHeight="1" x14ac:dyDescent="0.25">
      <c r="B9" s="14"/>
      <c r="C9" s="24" t="s">
        <v>0</v>
      </c>
      <c r="E9" s="25" t="s">
        <v>3</v>
      </c>
      <c r="G9" s="25" t="s">
        <v>2</v>
      </c>
      <c r="K9" t="s">
        <v>10</v>
      </c>
      <c r="L9" t="s">
        <v>8</v>
      </c>
      <c r="P9" s="43" t="s">
        <v>42</v>
      </c>
    </row>
    <row r="10" spans="2:16" ht="15.75" thickBot="1" x14ac:dyDescent="0.3">
      <c r="B10" s="15">
        <v>43525</v>
      </c>
      <c r="C10" s="37">
        <v>4042.37</v>
      </c>
      <c r="E10" s="38">
        <v>151.66999999999999</v>
      </c>
      <c r="G10" s="29">
        <f>C22/E10</f>
        <v>15.793499043977054</v>
      </c>
      <c r="P10" s="44" t="s">
        <v>43</v>
      </c>
    </row>
    <row r="11" spans="2:16" ht="15.75" thickBot="1" x14ac:dyDescent="0.3">
      <c r="B11" s="15">
        <v>43556</v>
      </c>
      <c r="C11" s="37">
        <v>2360</v>
      </c>
      <c r="K11" t="s">
        <v>14</v>
      </c>
      <c r="P11" s="45" t="s">
        <v>44</v>
      </c>
    </row>
    <row r="12" spans="2:16" x14ac:dyDescent="0.25">
      <c r="B12" s="15">
        <v>43586</v>
      </c>
      <c r="C12" s="37">
        <v>2360</v>
      </c>
      <c r="E12" s="54" t="s">
        <v>1</v>
      </c>
      <c r="G12" s="54" t="s">
        <v>6</v>
      </c>
      <c r="K12" t="s">
        <v>15</v>
      </c>
      <c r="L12" t="s">
        <v>10</v>
      </c>
      <c r="P12" s="45" t="s">
        <v>46</v>
      </c>
    </row>
    <row r="13" spans="2:16" x14ac:dyDescent="0.25">
      <c r="B13" s="15">
        <v>43617</v>
      </c>
      <c r="C13" s="37">
        <v>2360</v>
      </c>
      <c r="E13" s="55"/>
      <c r="G13" s="55"/>
      <c r="J13" t="s">
        <v>17</v>
      </c>
      <c r="L13" s="6">
        <v>5.4000000000000003E-3</v>
      </c>
      <c r="P13" s="45" t="s">
        <v>50</v>
      </c>
    </row>
    <row r="14" spans="2:16" ht="15.75" thickBot="1" x14ac:dyDescent="0.3">
      <c r="B14" s="15">
        <v>43647</v>
      </c>
      <c r="C14" s="37">
        <v>2360</v>
      </c>
      <c r="E14" s="28">
        <f>SUM(C10:C21)/12</f>
        <v>2500.1974999999998</v>
      </c>
      <c r="G14" s="38">
        <v>20</v>
      </c>
      <c r="J14" t="s">
        <v>18</v>
      </c>
      <c r="K14" s="6">
        <v>1.32E-2</v>
      </c>
      <c r="L14" s="6">
        <v>1.32E-2</v>
      </c>
      <c r="P14" s="45" t="s">
        <v>45</v>
      </c>
    </row>
    <row r="15" spans="2:16" ht="15.75" thickBot="1" x14ac:dyDescent="0.3">
      <c r="B15" s="15">
        <v>43678</v>
      </c>
      <c r="C15" s="37">
        <v>2360</v>
      </c>
      <c r="J15" t="s">
        <v>19</v>
      </c>
      <c r="K15" s="3">
        <v>6.9000000000000006E-2</v>
      </c>
      <c r="L15" s="3">
        <v>6.9000000000000006E-2</v>
      </c>
      <c r="P15" s="46"/>
    </row>
    <row r="16" spans="2:16" x14ac:dyDescent="0.25">
      <c r="B16" s="15">
        <v>43709</v>
      </c>
      <c r="C16" s="37">
        <v>2360</v>
      </c>
      <c r="E16" s="54" t="s">
        <v>33</v>
      </c>
      <c r="G16" s="54" t="s">
        <v>34</v>
      </c>
      <c r="J16" t="s">
        <v>20</v>
      </c>
      <c r="K16" s="3">
        <v>4.0000000000000001E-3</v>
      </c>
      <c r="L16" s="3">
        <v>4.0000000000000001E-3</v>
      </c>
    </row>
    <row r="17" spans="2:12" x14ac:dyDescent="0.25">
      <c r="B17" s="15">
        <v>43739</v>
      </c>
      <c r="C17" s="37">
        <v>2360</v>
      </c>
      <c r="E17" s="55"/>
      <c r="G17" s="55"/>
      <c r="J17" t="s">
        <v>21</v>
      </c>
      <c r="K17" s="3">
        <v>4.0099999999999997E-2</v>
      </c>
      <c r="L17" s="3">
        <v>4.0099999999999997E-2</v>
      </c>
    </row>
    <row r="18" spans="2:12" ht="15.75" thickBot="1" x14ac:dyDescent="0.3">
      <c r="B18" s="15">
        <v>43770</v>
      </c>
      <c r="C18" s="37">
        <v>2360</v>
      </c>
      <c r="E18" s="29">
        <f>E14*0.7</f>
        <v>1750.1382499999997</v>
      </c>
      <c r="G18" s="31">
        <f>G14*G10</f>
        <v>315.86998087954106</v>
      </c>
      <c r="J18" t="s">
        <v>22</v>
      </c>
      <c r="K18" s="3">
        <v>1.4E-3</v>
      </c>
      <c r="L18" s="3"/>
    </row>
    <row r="19" spans="2:12" ht="15.75" thickBot="1" x14ac:dyDescent="0.3">
      <c r="B19" s="15">
        <v>43800</v>
      </c>
      <c r="C19" s="37">
        <v>2360</v>
      </c>
      <c r="E19" s="47">
        <f>E18/C21</f>
        <v>0.74158400423728799</v>
      </c>
      <c r="J19" t="s">
        <v>23</v>
      </c>
      <c r="K19" s="3">
        <v>6.8000000000000005E-2</v>
      </c>
      <c r="L19" s="3">
        <v>6.8000000000000005E-2</v>
      </c>
    </row>
    <row r="20" spans="2:12" ht="15" customHeight="1" x14ac:dyDescent="0.25">
      <c r="B20" s="15">
        <v>43831</v>
      </c>
      <c r="C20" s="37">
        <v>2360</v>
      </c>
      <c r="E20" s="54" t="s">
        <v>4</v>
      </c>
      <c r="F20" s="2"/>
      <c r="G20" s="56" t="str">
        <f>IF(G14&gt;1,"Paiement net heures délégations","Paiement net heure délégation")</f>
        <v>Paiement net heures délégations</v>
      </c>
      <c r="J20" t="s">
        <v>24</v>
      </c>
      <c r="K20" s="3">
        <v>2.9000000000000001E-2</v>
      </c>
      <c r="L20" s="3">
        <v>2.9000000000000001E-2</v>
      </c>
    </row>
    <row r="21" spans="2:12" x14ac:dyDescent="0.25">
      <c r="B21" s="15">
        <v>43862</v>
      </c>
      <c r="C21" s="37">
        <v>2360</v>
      </c>
      <c r="E21" s="55"/>
      <c r="F21" s="2"/>
      <c r="G21" s="57"/>
      <c r="J21" t="s">
        <v>25</v>
      </c>
      <c r="K21" s="3">
        <v>2.4000000000000001E-4</v>
      </c>
      <c r="L21" s="3"/>
    </row>
    <row r="22" spans="2:12" ht="15.75" thickBot="1" x14ac:dyDescent="0.3">
      <c r="B22" s="16" t="s">
        <v>47</v>
      </c>
      <c r="C22" s="37">
        <v>2395.3999999999996</v>
      </c>
      <c r="E22" s="30">
        <f>(E18-(IF(E6="Cadre",IF(E18&lt;3428,E18*K23,3428*K23+(E18-3428)*K35),E18*L23))-(E18*0.9825*(0.062+0.005)))-IF(E7="Oui",41.71,0)</f>
        <v>1560.6684528981248</v>
      </c>
      <c r="G22" s="30">
        <f>G18*(1-IF(E6="Cadre",K22,L22))</f>
        <v>243.63051625239001</v>
      </c>
      <c r="J22" t="s">
        <v>28</v>
      </c>
      <c r="K22" s="4">
        <f>SUM(K14:K21)</f>
        <v>0.22494000000000003</v>
      </c>
      <c r="L22" s="4">
        <f>SUM(L13:L21)</f>
        <v>0.22870000000000001</v>
      </c>
    </row>
    <row r="23" spans="2:12" ht="15.75" thickBot="1" x14ac:dyDescent="0.3">
      <c r="B23" s="17" t="s">
        <v>39</v>
      </c>
      <c r="C23" s="32">
        <f>C22*(1-IF(E6="Cadre",K22,L22))-IF(E7="Oui",41.71,0)</f>
        <v>1805.8620199999996</v>
      </c>
      <c r="E23" s="1"/>
      <c r="F23" s="12"/>
      <c r="G23" s="1"/>
      <c r="J23" t="s">
        <v>29</v>
      </c>
      <c r="K23" s="5">
        <f>K14</f>
        <v>1.32E-2</v>
      </c>
      <c r="L23" s="5">
        <f>L13+L14</f>
        <v>1.8599999999999998E-2</v>
      </c>
    </row>
    <row r="24" spans="2:12" ht="15" customHeight="1" x14ac:dyDescent="0.25">
      <c r="B24" s="9"/>
      <c r="C24" s="9"/>
      <c r="D24" s="9"/>
      <c r="E24" s="54" t="s">
        <v>48</v>
      </c>
      <c r="G24" s="2" t="s">
        <v>11</v>
      </c>
      <c r="K24" s="26"/>
      <c r="L24" s="26"/>
    </row>
    <row r="25" spans="2:12" x14ac:dyDescent="0.25">
      <c r="C25" s="2"/>
      <c r="E25" s="55"/>
      <c r="G25" s="33">
        <f>G22+E22</f>
        <v>1804.2989691505147</v>
      </c>
      <c r="K25" t="s">
        <v>16</v>
      </c>
    </row>
    <row r="26" spans="2:12" ht="15.75" thickBot="1" x14ac:dyDescent="0.3">
      <c r="E26" s="41">
        <f>E22/C23</f>
        <v>0.86422353181674705</v>
      </c>
      <c r="J26" t="s">
        <v>26</v>
      </c>
      <c r="K26" s="6">
        <v>9.4500000000000001E-3</v>
      </c>
    </row>
    <row r="27" spans="2:12" x14ac:dyDescent="0.25">
      <c r="G27" s="2" t="s">
        <v>37</v>
      </c>
      <c r="J27" t="s">
        <v>18</v>
      </c>
      <c r="K27" s="6">
        <v>1.32E-2</v>
      </c>
    </row>
    <row r="28" spans="2:12" x14ac:dyDescent="0.25">
      <c r="G28" s="27">
        <f>G25/C23</f>
        <v>0.99913445721091976</v>
      </c>
      <c r="J28" t="s">
        <v>20</v>
      </c>
      <c r="K28" s="3">
        <v>4.0000000000000001E-3</v>
      </c>
    </row>
    <row r="29" spans="2:12" x14ac:dyDescent="0.25">
      <c r="J29" t="s">
        <v>27</v>
      </c>
      <c r="K29" s="3">
        <v>9.7199999999999995E-2</v>
      </c>
    </row>
    <row r="30" spans="2:12" x14ac:dyDescent="0.25">
      <c r="J30" t="s">
        <v>22</v>
      </c>
      <c r="K30" s="3">
        <v>1.4E-3</v>
      </c>
    </row>
    <row r="31" spans="2:12" x14ac:dyDescent="0.25">
      <c r="J31" t="s">
        <v>23</v>
      </c>
      <c r="K31" s="3">
        <v>6.8000000000000005E-2</v>
      </c>
    </row>
    <row r="32" spans="2:12" x14ac:dyDescent="0.25">
      <c r="J32" t="s">
        <v>24</v>
      </c>
      <c r="K32" s="3">
        <v>2.9000000000000001E-2</v>
      </c>
    </row>
    <row r="33" spans="10:11" x14ac:dyDescent="0.25">
      <c r="J33" t="s">
        <v>25</v>
      </c>
      <c r="K33" s="3">
        <v>1.4E-3</v>
      </c>
    </row>
    <row r="34" spans="10:11" x14ac:dyDescent="0.25">
      <c r="J34" t="s">
        <v>28</v>
      </c>
      <c r="K34" s="4">
        <f>SUM(K26:K33)</f>
        <v>0.22365000000000002</v>
      </c>
    </row>
    <row r="35" spans="10:11" x14ac:dyDescent="0.25">
      <c r="J35" t="s">
        <v>29</v>
      </c>
      <c r="K35" s="5">
        <f>K26+K27</f>
        <v>2.265E-2</v>
      </c>
    </row>
  </sheetData>
  <sheetProtection algorithmName="SHA-512" hashValue="zyYea0TRmYSGyEcTqSrP+3Zp+eBBLwd36Fv6EEWiUyfsEVMe0Dtsv1UJSXVjUfqyIWpPp0Kj9D0MgHh4+td4RQ==" saltValue="vyp+vGlHcfeGXTxF5ojslg==" spinCount="100000" sheet="1" objects="1" scenarios="1" selectLockedCells="1"/>
  <mergeCells count="10">
    <mergeCell ref="J4:L4"/>
    <mergeCell ref="B2:E2"/>
    <mergeCell ref="E24:E25"/>
    <mergeCell ref="J5:L5"/>
    <mergeCell ref="E16:E17"/>
    <mergeCell ref="E20:E21"/>
    <mergeCell ref="E12:E13"/>
    <mergeCell ref="G12:G13"/>
    <mergeCell ref="G16:G17"/>
    <mergeCell ref="G20:G21"/>
  </mergeCells>
  <dataValidations count="2">
    <dataValidation type="list" allowBlank="1" showInputMessage="1" showErrorMessage="1" sqref="E6">
      <formula1>K7:K9</formula1>
    </dataValidation>
    <dataValidation type="list" allowBlank="1" showInputMessage="1" showErrorMessage="1" sqref="E7:E8">
      <formula1>$L$7:$L$9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5"/>
  <sheetViews>
    <sheetView topLeftCell="A5" zoomScale="90" zoomScaleNormal="90" workbookViewId="0">
      <selection activeCell="E6" sqref="E6"/>
    </sheetView>
  </sheetViews>
  <sheetFormatPr baseColWidth="10" defaultRowHeight="15" x14ac:dyDescent="0.25"/>
  <cols>
    <col min="1" max="1" width="2.42578125" customWidth="1"/>
    <col min="2" max="2" width="19.5703125" customWidth="1"/>
    <col min="3" max="3" width="13.85546875" customWidth="1"/>
    <col min="4" max="4" width="1.140625" customWidth="1"/>
    <col min="5" max="5" width="24" customWidth="1"/>
    <col min="6" max="6" width="1.140625" customWidth="1"/>
    <col min="7" max="7" width="20.42578125" customWidth="1"/>
    <col min="8" max="8" width="1" customWidth="1"/>
    <col min="9" max="9" width="11.42578125" hidden="1" customWidth="1"/>
    <col min="10" max="10" width="15.85546875" hidden="1" customWidth="1"/>
    <col min="11" max="11" width="10" hidden="1" customWidth="1"/>
    <col min="12" max="12" width="11.140625" hidden="1" customWidth="1"/>
    <col min="13" max="13" width="1.28515625" hidden="1" customWidth="1"/>
    <col min="14" max="14" width="3" hidden="1" customWidth="1"/>
    <col min="15" max="15" width="82.28515625" customWidth="1"/>
  </cols>
  <sheetData>
    <row r="2" spans="2:15" ht="22.5" customHeight="1" x14ac:dyDescent="0.45">
      <c r="B2" s="53" t="s">
        <v>30</v>
      </c>
      <c r="C2" s="53"/>
      <c r="D2" s="53"/>
      <c r="E2" s="53"/>
      <c r="G2" s="10"/>
    </row>
    <row r="4" spans="2:15" ht="15.75" customHeight="1" x14ac:dyDescent="0.3">
      <c r="B4" s="36" t="s">
        <v>40</v>
      </c>
      <c r="C4" s="34"/>
      <c r="D4" s="34"/>
      <c r="E4" s="35"/>
      <c r="J4" s="52" t="s">
        <v>35</v>
      </c>
      <c r="K4" s="52"/>
      <c r="L4" s="52"/>
    </row>
    <row r="5" spans="2:15" ht="10.5" customHeight="1" thickBot="1" x14ac:dyDescent="0.35">
      <c r="J5" s="52"/>
      <c r="K5" s="52"/>
      <c r="L5" s="52"/>
    </row>
    <row r="6" spans="2:15" x14ac:dyDescent="0.25">
      <c r="B6" s="18" t="s">
        <v>5</v>
      </c>
      <c r="C6" s="20"/>
      <c r="D6" s="22"/>
      <c r="E6" s="39" t="s">
        <v>10</v>
      </c>
      <c r="G6" s="13"/>
      <c r="K6" t="s">
        <v>12</v>
      </c>
      <c r="L6" t="s">
        <v>13</v>
      </c>
    </row>
    <row r="7" spans="2:15" ht="15.75" thickBot="1" x14ac:dyDescent="0.3">
      <c r="B7" s="19" t="s">
        <v>36</v>
      </c>
      <c r="C7" s="21"/>
      <c r="D7" s="23"/>
      <c r="E7" s="40" t="s">
        <v>7</v>
      </c>
      <c r="G7" s="13"/>
      <c r="K7" t="s">
        <v>9</v>
      </c>
      <c r="L7" t="s">
        <v>7</v>
      </c>
    </row>
    <row r="8" spans="2:15" ht="5.25" customHeight="1" thickBot="1" x14ac:dyDescent="0.3">
      <c r="E8" s="11"/>
    </row>
    <row r="9" spans="2:15" ht="32.25" customHeight="1" x14ac:dyDescent="0.25">
      <c r="B9" s="14"/>
      <c r="C9" s="24" t="s">
        <v>0</v>
      </c>
      <c r="E9" s="25" t="s">
        <v>3</v>
      </c>
      <c r="G9" s="25" t="s">
        <v>2</v>
      </c>
      <c r="K9" t="s">
        <v>10</v>
      </c>
      <c r="L9" t="s">
        <v>8</v>
      </c>
      <c r="O9" s="48" t="s">
        <v>42</v>
      </c>
    </row>
    <row r="10" spans="2:15" ht="15.75" thickBot="1" x14ac:dyDescent="0.3">
      <c r="B10" s="15">
        <v>43525</v>
      </c>
      <c r="C10" s="37">
        <v>4042.3762376237601</v>
      </c>
      <c r="E10" s="38">
        <v>151.66999999999999</v>
      </c>
      <c r="G10" s="29">
        <f>C22/E10</f>
        <v>15.793499043977054</v>
      </c>
      <c r="O10" s="49" t="s">
        <v>43</v>
      </c>
    </row>
    <row r="11" spans="2:15" ht="15.75" thickBot="1" x14ac:dyDescent="0.3">
      <c r="B11" s="15">
        <v>43556</v>
      </c>
      <c r="C11" s="37">
        <v>2360</v>
      </c>
      <c r="K11" t="s">
        <v>14</v>
      </c>
      <c r="O11" s="50" t="s">
        <v>44</v>
      </c>
    </row>
    <row r="12" spans="2:15" x14ac:dyDescent="0.25">
      <c r="B12" s="15">
        <v>43586</v>
      </c>
      <c r="C12" s="37">
        <v>2360</v>
      </c>
      <c r="E12" s="54" t="s">
        <v>1</v>
      </c>
      <c r="G12" s="54" t="s">
        <v>6</v>
      </c>
      <c r="K12" t="s">
        <v>15</v>
      </c>
      <c r="L12" t="s">
        <v>10</v>
      </c>
      <c r="O12" s="50" t="s">
        <v>46</v>
      </c>
    </row>
    <row r="13" spans="2:15" x14ac:dyDescent="0.25">
      <c r="B13" s="15">
        <v>43617</v>
      </c>
      <c r="C13" s="37">
        <v>2360</v>
      </c>
      <c r="E13" s="55"/>
      <c r="G13" s="55"/>
      <c r="J13" t="s">
        <v>17</v>
      </c>
      <c r="L13" s="6">
        <v>5.4000000000000003E-3</v>
      </c>
      <c r="O13" s="50" t="s">
        <v>50</v>
      </c>
    </row>
    <row r="14" spans="2:15" ht="15.75" thickBot="1" x14ac:dyDescent="0.3">
      <c r="B14" s="15">
        <v>43647</v>
      </c>
      <c r="C14" s="37">
        <v>2360</v>
      </c>
      <c r="E14" s="28">
        <f>SUM(C10:C21)/12</f>
        <v>2500.1980198019801</v>
      </c>
      <c r="G14" s="38">
        <v>20</v>
      </c>
      <c r="J14" t="s">
        <v>18</v>
      </c>
      <c r="K14" s="6">
        <v>1.32E-2</v>
      </c>
      <c r="L14" s="6">
        <v>1.32E-2</v>
      </c>
      <c r="O14" s="50" t="s">
        <v>45</v>
      </c>
    </row>
    <row r="15" spans="2:15" ht="15.75" thickBot="1" x14ac:dyDescent="0.3">
      <c r="B15" s="15">
        <v>43678</v>
      </c>
      <c r="C15" s="37">
        <v>2360</v>
      </c>
      <c r="J15" t="s">
        <v>19</v>
      </c>
      <c r="K15" s="3">
        <v>6.9000000000000006E-2</v>
      </c>
      <c r="L15" s="3">
        <v>6.9000000000000006E-2</v>
      </c>
      <c r="O15" s="50" t="s">
        <v>49</v>
      </c>
    </row>
    <row r="16" spans="2:15" x14ac:dyDescent="0.25">
      <c r="B16" s="15">
        <v>43709</v>
      </c>
      <c r="C16" s="37">
        <v>2360</v>
      </c>
      <c r="E16" s="54" t="s">
        <v>33</v>
      </c>
      <c r="G16" s="54" t="s">
        <v>34</v>
      </c>
      <c r="J16" t="s">
        <v>20</v>
      </c>
      <c r="K16" s="3">
        <v>4.0000000000000001E-3</v>
      </c>
      <c r="L16" s="3">
        <v>4.0000000000000001E-3</v>
      </c>
      <c r="O16" s="42"/>
    </row>
    <row r="17" spans="2:12" x14ac:dyDescent="0.25">
      <c r="B17" s="15">
        <v>43739</v>
      </c>
      <c r="C17" s="37">
        <v>2360</v>
      </c>
      <c r="E17" s="55"/>
      <c r="G17" s="55"/>
      <c r="J17" t="s">
        <v>21</v>
      </c>
      <c r="K17" s="3">
        <v>4.0099999999999997E-2</v>
      </c>
      <c r="L17" s="3">
        <v>4.0099999999999997E-2</v>
      </c>
    </row>
    <row r="18" spans="2:12" ht="15.75" thickBot="1" x14ac:dyDescent="0.3">
      <c r="B18" s="15">
        <v>43770</v>
      </c>
      <c r="C18" s="37">
        <v>2360</v>
      </c>
      <c r="E18" s="29">
        <f>E14*0.7</f>
        <v>1750.1386138613859</v>
      </c>
      <c r="G18" s="31">
        <f>G14*G10</f>
        <v>315.86998087954106</v>
      </c>
      <c r="J18" t="s">
        <v>22</v>
      </c>
      <c r="K18" s="3">
        <v>1.4E-3</v>
      </c>
      <c r="L18" s="3"/>
    </row>
    <row r="19" spans="2:12" ht="15.75" thickBot="1" x14ac:dyDescent="0.3">
      <c r="B19" s="15">
        <v>43800</v>
      </c>
      <c r="C19" s="37">
        <v>2360</v>
      </c>
      <c r="E19" s="47">
        <f>E18/C21</f>
        <v>0.74158415841584147</v>
      </c>
      <c r="J19" t="s">
        <v>23</v>
      </c>
      <c r="K19" s="3">
        <v>6.8000000000000005E-2</v>
      </c>
      <c r="L19" s="3">
        <v>6.8000000000000005E-2</v>
      </c>
    </row>
    <row r="20" spans="2:12" ht="15" customHeight="1" x14ac:dyDescent="0.25">
      <c r="B20" s="15">
        <v>43831</v>
      </c>
      <c r="C20" s="37">
        <v>2360</v>
      </c>
      <c r="E20" s="56" t="s">
        <v>4</v>
      </c>
      <c r="F20" s="2"/>
      <c r="G20" s="56" t="str">
        <f>IF(G14&gt;1,"Paiement net heures délégations","Paiement net heure délégation")</f>
        <v>Paiement net heures délégations</v>
      </c>
      <c r="J20" t="s">
        <v>24</v>
      </c>
      <c r="K20" s="3">
        <v>2.9000000000000001E-2</v>
      </c>
      <c r="L20" s="3">
        <v>2.9000000000000001E-2</v>
      </c>
    </row>
    <row r="21" spans="2:12" x14ac:dyDescent="0.25">
      <c r="B21" s="15">
        <v>43862</v>
      </c>
      <c r="C21" s="37">
        <v>2360</v>
      </c>
      <c r="E21" s="57"/>
      <c r="F21" s="2"/>
      <c r="G21" s="57"/>
      <c r="J21" t="s">
        <v>25</v>
      </c>
      <c r="K21" s="3">
        <v>2.4000000000000001E-4</v>
      </c>
      <c r="L21" s="3"/>
    </row>
    <row r="22" spans="2:12" ht="15.75" thickBot="1" x14ac:dyDescent="0.3">
      <c r="B22" s="16" t="s">
        <v>41</v>
      </c>
      <c r="C22" s="37">
        <v>2395.3999999999996</v>
      </c>
      <c r="E22" s="30">
        <f>(E18-(IF(E6="Cadre",IF(E18&lt;3428,E18*K23,3428*K23+(E18-3428)*K35),E18*L23))-(E18*0.9825*(0.062+0.005)))-IF(E7="Oui",41.71,0)</f>
        <v>1560.6687860396037</v>
      </c>
      <c r="G22" s="30">
        <f>G18*(1-IF(E6="Cadre",K22,L22))</f>
        <v>243.63051625239001</v>
      </c>
      <c r="J22" t="s">
        <v>28</v>
      </c>
      <c r="K22" s="4">
        <f>SUM(K14:K21)</f>
        <v>0.22494000000000003</v>
      </c>
      <c r="L22" s="4">
        <f>SUM(L13:L21)</f>
        <v>0.22870000000000001</v>
      </c>
    </row>
    <row r="23" spans="2:12" ht="15.75" thickBot="1" x14ac:dyDescent="0.3">
      <c r="B23" s="17" t="s">
        <v>39</v>
      </c>
      <c r="C23" s="32">
        <f>C22*(1-IF(E6="Cadre",K22,L22))-IF(E7="Oui",41.71,0)</f>
        <v>1805.8620199999996</v>
      </c>
      <c r="E23" s="1"/>
      <c r="F23" s="12"/>
      <c r="G23" s="1"/>
      <c r="J23" t="s">
        <v>29</v>
      </c>
      <c r="K23" s="5">
        <f>K14</f>
        <v>1.32E-2</v>
      </c>
      <c r="L23" s="5">
        <f>L13+L14</f>
        <v>1.8599999999999998E-2</v>
      </c>
    </row>
    <row r="24" spans="2:12" ht="15" customHeight="1" x14ac:dyDescent="0.25">
      <c r="C24" s="9"/>
      <c r="D24" s="9"/>
      <c r="E24" s="56" t="s">
        <v>31</v>
      </c>
      <c r="G24" s="2" t="s">
        <v>11</v>
      </c>
      <c r="K24" s="26"/>
      <c r="L24" s="26"/>
    </row>
    <row r="25" spans="2:12" x14ac:dyDescent="0.25">
      <c r="C25" s="2"/>
      <c r="E25" s="57"/>
      <c r="G25" s="33">
        <f>G22+E22</f>
        <v>1804.2993022919936</v>
      </c>
      <c r="K25" t="s">
        <v>16</v>
      </c>
    </row>
    <row r="26" spans="2:12" ht="15.75" thickBot="1" x14ac:dyDescent="0.3">
      <c r="E26" s="41">
        <f>E22/C23</f>
        <v>0.86422371629456163</v>
      </c>
      <c r="J26" t="s">
        <v>26</v>
      </c>
      <c r="K26" s="6">
        <v>9.4500000000000001E-3</v>
      </c>
    </row>
    <row r="27" spans="2:12" x14ac:dyDescent="0.25">
      <c r="G27" s="2" t="s">
        <v>37</v>
      </c>
      <c r="J27" t="s">
        <v>18</v>
      </c>
      <c r="K27" s="6">
        <v>1.32E-2</v>
      </c>
    </row>
    <row r="28" spans="2:12" x14ac:dyDescent="0.25">
      <c r="G28" s="27">
        <f>G25/C23</f>
        <v>0.99913464168873434</v>
      </c>
      <c r="J28" t="s">
        <v>20</v>
      </c>
      <c r="K28" s="3">
        <v>4.0000000000000001E-3</v>
      </c>
    </row>
    <row r="29" spans="2:12" x14ac:dyDescent="0.25">
      <c r="J29" t="s">
        <v>27</v>
      </c>
      <c r="K29" s="3">
        <v>9.7199999999999995E-2</v>
      </c>
    </row>
    <row r="30" spans="2:12" x14ac:dyDescent="0.25">
      <c r="J30" t="s">
        <v>22</v>
      </c>
      <c r="K30" s="3">
        <v>1.4E-3</v>
      </c>
    </row>
    <row r="31" spans="2:12" x14ac:dyDescent="0.25">
      <c r="J31" t="s">
        <v>23</v>
      </c>
      <c r="K31" s="3">
        <v>6.8000000000000005E-2</v>
      </c>
    </row>
    <row r="32" spans="2:12" x14ac:dyDescent="0.25">
      <c r="J32" t="s">
        <v>24</v>
      </c>
      <c r="K32" s="3">
        <v>2.9000000000000001E-2</v>
      </c>
    </row>
    <row r="33" spans="10:11" x14ac:dyDescent="0.25">
      <c r="J33" t="s">
        <v>25</v>
      </c>
      <c r="K33" s="3">
        <v>1.4E-3</v>
      </c>
    </row>
    <row r="34" spans="10:11" x14ac:dyDescent="0.25">
      <c r="J34" t="s">
        <v>28</v>
      </c>
      <c r="K34" s="4">
        <f>SUM(K26:K33)</f>
        <v>0.22365000000000002</v>
      </c>
    </row>
    <row r="35" spans="10:11" x14ac:dyDescent="0.25">
      <c r="J35" t="s">
        <v>29</v>
      </c>
      <c r="K35" s="5">
        <f>K26+K27</f>
        <v>2.265E-2</v>
      </c>
    </row>
  </sheetData>
  <sheetProtection algorithmName="SHA-512" hashValue="iE7N/AqNGatKSYb7V2ItXb9W9SiYf0jaSqLar3Mqn4Ox6f0hX/R0WlwPY4ooRceOrmr+6vGaV2tGf3qt5Gjccw==" saltValue="TW+zrFIJF1PQ4QmDjpG1eQ==" spinCount="100000" sheet="1" objects="1" scenarios="1" selectLockedCells="1"/>
  <mergeCells count="10">
    <mergeCell ref="E20:E21"/>
    <mergeCell ref="G20:G21"/>
    <mergeCell ref="E24:E25"/>
    <mergeCell ref="B2:E2"/>
    <mergeCell ref="J4:L4"/>
    <mergeCell ref="J5:L5"/>
    <mergeCell ref="E12:E13"/>
    <mergeCell ref="G12:G13"/>
    <mergeCell ref="E16:E17"/>
    <mergeCell ref="G16:G17"/>
  </mergeCells>
  <dataValidations count="2">
    <dataValidation type="list" allowBlank="1" showInputMessage="1" showErrorMessage="1" sqref="E7:E8">
      <formula1>$L$7:$L$9</formula1>
    </dataValidation>
    <dataValidation type="list" allowBlank="1" showInputMessage="1" showErrorMessage="1" sqref="E6">
      <formula1>K7:K9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CFDT</vt:lpstr>
      <vt:lpstr>Simulateur Chômage partiel</vt:lpstr>
      <vt:lpstr>Simulateur Chômage pour Elus</vt:lpstr>
    </vt:vector>
  </TitlesOfParts>
  <Company>SFR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PENON</dc:creator>
  <cp:lastModifiedBy>Laurent PENON</cp:lastModifiedBy>
  <dcterms:created xsi:type="dcterms:W3CDTF">2020-03-30T15:43:43Z</dcterms:created>
  <dcterms:modified xsi:type="dcterms:W3CDTF">2020-04-01T08:26:53Z</dcterms:modified>
</cp:coreProperties>
</file>